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580" activeTab="0"/>
  </bookViews>
  <sheets>
    <sheet name="GO" sheetId="1" r:id="rId1"/>
  </sheets>
  <definedNames>
    <definedName name="Apollo">#REF!</definedName>
    <definedName name="Device">#REF!</definedName>
    <definedName name="NBRLED">'GO'!#REF!</definedName>
    <definedName name="_xlnm.Print_Area" localSheetId="0">'GO'!$A$4:$I$24</definedName>
  </definedNames>
  <calcPr fullCalcOnLoad="1"/>
</workbook>
</file>

<file path=xl/sharedStrings.xml><?xml version="1.0" encoding="utf-8"?>
<sst xmlns="http://schemas.openxmlformats.org/spreadsheetml/2006/main" count="50" uniqueCount="42">
  <si>
    <t>NONE</t>
  </si>
  <si>
    <t>Quiescent Load</t>
  </si>
  <si>
    <t>Project</t>
  </si>
  <si>
    <t>Completed by</t>
  </si>
  <si>
    <t>Date</t>
  </si>
  <si>
    <t>Fire Alarm Load</t>
  </si>
  <si>
    <t>I(A)</t>
  </si>
  <si>
    <t>X</t>
  </si>
  <si>
    <t>Total</t>
  </si>
  <si>
    <t>Sensor  / Loop Current*</t>
  </si>
  <si>
    <t>Sounder Output A</t>
  </si>
  <si>
    <t>Sounder Output B</t>
  </si>
  <si>
    <t>ΣAlarm Load</t>
  </si>
  <si>
    <t xml:space="preserve">Standby Duration (hours) = </t>
  </si>
  <si>
    <t>Hr</t>
  </si>
  <si>
    <t>X(2 x 0.5) =</t>
  </si>
  <si>
    <t>→ (carry forward) +</t>
  </si>
  <si>
    <t>Total Load (Quiescent + Alarm) =</t>
  </si>
  <si>
    <t>X 1.25 (Battery De-rating factor)** =</t>
  </si>
  <si>
    <t>Chassis</t>
  </si>
  <si>
    <t>Q</t>
  </si>
  <si>
    <t>A</t>
  </si>
  <si>
    <t>OFF</t>
  </si>
  <si>
    <t>DIM</t>
  </si>
  <si>
    <t>ON</t>
  </si>
  <si>
    <t>MXP-509</t>
  </si>
  <si>
    <t>MXP-503</t>
  </si>
  <si>
    <t>MXP-507</t>
  </si>
  <si>
    <t>MXP-532</t>
  </si>
  <si>
    <t>PANEL</t>
  </si>
  <si>
    <t>MXP-512</t>
  </si>
  <si>
    <t>MXP-504</t>
  </si>
  <si>
    <t>MXP-504/508</t>
  </si>
  <si>
    <t>ANCILLARY SUPPLY OUTPUT (AUX)</t>
  </si>
  <si>
    <t>SND 85dB</t>
  </si>
  <si>
    <t>SND 90dB</t>
  </si>
  <si>
    <t>ΣQuiescent Load</t>
  </si>
  <si>
    <t>Take load calculated from loop Calc Tool</t>
  </si>
  <si>
    <t>Mxp-532 Routing Interface</t>
  </si>
  <si>
    <t>GO</t>
  </si>
  <si>
    <t>Refer to Product Manual 680-233 for further guidance</t>
  </si>
  <si>
    <t>The maximum battery size supported by the Go Panel is 2 x 12V, 7AHr.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</si>
</sst>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[$-809]dd\ mmmm\ yyyy"/>
    <numFmt numFmtId="166" formatCode="[$-F800]dddd\,\ mmmm\ dd\,\ yyyy"/>
    <numFmt numFmtId="167" formatCode="0.000"/>
    <numFmt numFmtId="168" formatCode="0.00000"/>
    <numFmt numFmtId="169" formatCode="0.0"/>
    <numFmt numFmtId="170" formatCode="0.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7" xfId="0" applyBorder="1" applyAlignment="1">
      <alignment/>
    </xf>
    <xf numFmtId="164" fontId="0" fillId="0" borderId="10" xfId="0" applyNumberForma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64" fontId="0" fillId="33" borderId="0" xfId="0" applyNumberFormat="1" applyFill="1" applyBorder="1" applyAlignment="1">
      <alignment/>
    </xf>
    <xf numFmtId="164" fontId="0" fillId="34" borderId="12" xfId="0" applyNumberFormat="1" applyFill="1" applyBorder="1" applyAlignment="1" applyProtection="1">
      <alignment/>
      <protection locked="0"/>
    </xf>
    <xf numFmtId="164" fontId="0" fillId="33" borderId="18" xfId="0" applyNumberFormat="1" applyFill="1" applyBorder="1" applyAlignment="1">
      <alignment/>
    </xf>
    <xf numFmtId="164" fontId="0" fillId="33" borderId="13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67" fontId="0" fillId="0" borderId="10" xfId="0" applyNumberFormat="1" applyBorder="1" applyAlignment="1">
      <alignment/>
    </xf>
    <xf numFmtId="167" fontId="0" fillId="0" borderId="10" xfId="0" applyNumberFormat="1" applyBorder="1" applyAlignment="1" applyProtection="1">
      <alignment/>
      <protection/>
    </xf>
    <xf numFmtId="167" fontId="0" fillId="0" borderId="13" xfId="0" applyNumberFormat="1" applyBorder="1" applyAlignment="1">
      <alignment horizontal="right"/>
    </xf>
    <xf numFmtId="167" fontId="0" fillId="0" borderId="12" xfId="0" applyNumberFormat="1" applyBorder="1" applyAlignment="1">
      <alignment horizontal="right"/>
    </xf>
    <xf numFmtId="167" fontId="0" fillId="0" borderId="11" xfId="0" applyNumberFormat="1" applyBorder="1" applyAlignment="1">
      <alignment horizontal="right"/>
    </xf>
    <xf numFmtId="0" fontId="5" fillId="34" borderId="10" xfId="0" applyFont="1" applyFill="1" applyBorder="1" applyAlignment="1" applyProtection="1">
      <alignment/>
      <protection locked="0"/>
    </xf>
    <xf numFmtId="167" fontId="0" fillId="34" borderId="10" xfId="0" applyNumberFormat="1" applyFill="1" applyBorder="1" applyAlignment="1" applyProtection="1">
      <alignment/>
      <protection locked="0"/>
    </xf>
    <xf numFmtId="2" fontId="2" fillId="35" borderId="13" xfId="0" applyNumberFormat="1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0" xfId="0" applyFill="1" applyAlignment="1">
      <alignment/>
    </xf>
    <xf numFmtId="0" fontId="0" fillId="36" borderId="23" xfId="0" applyFill="1" applyBorder="1" applyAlignment="1" applyProtection="1">
      <alignment/>
      <protection locked="0"/>
    </xf>
    <xf numFmtId="0" fontId="2" fillId="36" borderId="23" xfId="0" applyFont="1" applyFill="1" applyBorder="1" applyAlignment="1">
      <alignment/>
    </xf>
    <xf numFmtId="0" fontId="2" fillId="36" borderId="23" xfId="0" applyFont="1" applyFill="1" applyBorder="1" applyAlignment="1">
      <alignment horizontal="center"/>
    </xf>
    <xf numFmtId="164" fontId="0" fillId="36" borderId="23" xfId="0" applyNumberFormat="1" applyFill="1" applyBorder="1" applyAlignment="1">
      <alignment/>
    </xf>
    <xf numFmtId="167" fontId="0" fillId="37" borderId="10" xfId="0" applyNumberFormat="1" applyFill="1" applyBorder="1" applyAlignment="1" applyProtection="1">
      <alignment/>
      <protection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37" borderId="0" xfId="0" applyFont="1" applyFill="1" applyAlignment="1">
      <alignment wrapText="1"/>
    </xf>
    <xf numFmtId="164" fontId="0" fillId="34" borderId="10" xfId="0" applyNumberFormat="1" applyFill="1" applyBorder="1" applyAlignment="1" applyProtection="1">
      <alignment/>
      <protection locked="0"/>
    </xf>
    <xf numFmtId="0" fontId="2" fillId="34" borderId="15" xfId="0" applyFont="1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4" borderId="15" xfId="0" applyFont="1" applyFill="1" applyBorder="1" applyAlignment="1" applyProtection="1">
      <alignment/>
      <protection locked="0"/>
    </xf>
    <xf numFmtId="166" fontId="0" fillId="34" borderId="15" xfId="0" applyNumberFormat="1" applyFill="1" applyBorder="1" applyAlignment="1" applyProtection="1">
      <alignment/>
      <protection locked="0"/>
    </xf>
    <xf numFmtId="166" fontId="0" fillId="0" borderId="12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 patternType="solid"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/>
    <dxf>
      <font>
        <color indexed="22"/>
      </font>
      <fill>
        <patternFill>
          <bgColor indexed="22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2</xdr:row>
      <xdr:rowOff>152400</xdr:rowOff>
    </xdr:to>
    <xdr:pic>
      <xdr:nvPicPr>
        <xdr:cNvPr id="1" name="Picture 2" descr="Go Product Pag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37"/>
  <sheetViews>
    <sheetView tabSelected="1" zoomScaleSheetLayoutView="100" zoomScalePageLayoutView="0" workbookViewId="0" topLeftCell="A1">
      <selection activeCell="P16" sqref="P16"/>
    </sheetView>
  </sheetViews>
  <sheetFormatPr defaultColWidth="9.140625" defaultRowHeight="12.75"/>
  <cols>
    <col min="1" max="1" width="2.7109375" style="0" customWidth="1"/>
    <col min="2" max="2" width="27.57421875" style="0" bestFit="1" customWidth="1"/>
    <col min="9" max="9" width="2.140625" style="0" customWidth="1"/>
    <col min="11" max="11" width="12.140625" style="0" hidden="1" customWidth="1"/>
    <col min="12" max="15" width="9.140625" style="0" hidden="1" customWidth="1"/>
    <col min="16" max="16" width="31.57421875" style="0" customWidth="1"/>
  </cols>
  <sheetData>
    <row r="4" spans="1:9" ht="12.75">
      <c r="A4" s="43"/>
      <c r="B4" s="44"/>
      <c r="C4" s="44"/>
      <c r="D4" s="44"/>
      <c r="E4" s="44"/>
      <c r="F4" s="44"/>
      <c r="G4" s="44"/>
      <c r="H4" s="44"/>
      <c r="I4" s="45"/>
    </row>
    <row r="5" spans="1:9" ht="12.75">
      <c r="A5" s="46"/>
      <c r="B5" s="1" t="s">
        <v>2</v>
      </c>
      <c r="C5" s="59"/>
      <c r="D5" s="60"/>
      <c r="E5" s="60"/>
      <c r="F5" s="60"/>
      <c r="G5" s="60"/>
      <c r="H5" s="61"/>
      <c r="I5" s="48"/>
    </row>
    <row r="6" spans="1:9" ht="12.75">
      <c r="A6" s="46"/>
      <c r="B6" s="2" t="s">
        <v>3</v>
      </c>
      <c r="C6" s="62"/>
      <c r="D6" s="60"/>
      <c r="E6" s="61"/>
      <c r="F6" s="3" t="s">
        <v>4</v>
      </c>
      <c r="G6" s="63">
        <v>44328</v>
      </c>
      <c r="H6" s="64"/>
      <c r="I6" s="48"/>
    </row>
    <row r="7" spans="1:16" ht="25.5" customHeight="1">
      <c r="A7" s="46"/>
      <c r="B7" s="49"/>
      <c r="C7" s="49"/>
      <c r="D7" s="49"/>
      <c r="E7" s="49"/>
      <c r="F7" s="49"/>
      <c r="G7" s="49"/>
      <c r="H7" s="49"/>
      <c r="I7" s="50"/>
      <c r="P7" s="57" t="s">
        <v>37</v>
      </c>
    </row>
    <row r="8" spans="1:13" ht="12.75">
      <c r="A8" s="46"/>
      <c r="B8" s="23" t="s">
        <v>29</v>
      </c>
      <c r="C8" s="3"/>
      <c r="D8" s="5" t="s">
        <v>1</v>
      </c>
      <c r="E8" s="1"/>
      <c r="F8" s="3"/>
      <c r="G8" s="5" t="s">
        <v>5</v>
      </c>
      <c r="H8" s="1"/>
      <c r="I8" s="50"/>
      <c r="L8" t="s">
        <v>20</v>
      </c>
      <c r="M8" t="s">
        <v>21</v>
      </c>
    </row>
    <row r="9" spans="1:15" ht="12.75">
      <c r="A9" s="46"/>
      <c r="B9" s="23" t="s">
        <v>39</v>
      </c>
      <c r="C9" s="5" t="s">
        <v>6</v>
      </c>
      <c r="D9" s="5" t="s">
        <v>7</v>
      </c>
      <c r="E9" s="5" t="s">
        <v>8</v>
      </c>
      <c r="F9" s="5" t="s">
        <v>6</v>
      </c>
      <c r="G9" s="5" t="s">
        <v>7</v>
      </c>
      <c r="H9" s="5" t="s">
        <v>8</v>
      </c>
      <c r="I9" s="48"/>
      <c r="K9" t="s">
        <v>22</v>
      </c>
      <c r="L9">
        <v>0.072</v>
      </c>
      <c r="M9">
        <v>0.125</v>
      </c>
      <c r="O9">
        <v>4</v>
      </c>
    </row>
    <row r="10" spans="1:15" ht="12.75">
      <c r="A10" s="46"/>
      <c r="B10" s="6" t="s">
        <v>19</v>
      </c>
      <c r="C10" s="29">
        <v>0.082</v>
      </c>
      <c r="D10" s="25">
        <v>1</v>
      </c>
      <c r="E10" s="29">
        <f>C10*D10</f>
        <v>0.082</v>
      </c>
      <c r="F10" s="29">
        <v>0.128</v>
      </c>
      <c r="G10" s="28">
        <v>1</v>
      </c>
      <c r="H10" s="30">
        <f>F10*G10</f>
        <v>0.128</v>
      </c>
      <c r="I10" s="48"/>
      <c r="K10" t="s">
        <v>23</v>
      </c>
      <c r="L10">
        <v>0.082</v>
      </c>
      <c r="M10">
        <v>0.125</v>
      </c>
      <c r="O10">
        <v>24</v>
      </c>
    </row>
    <row r="11" spans="1:20" ht="12.75">
      <c r="A11" s="46"/>
      <c r="B11" s="6" t="s">
        <v>9</v>
      </c>
      <c r="C11" s="54">
        <v>0.015</v>
      </c>
      <c r="D11" s="25">
        <v>1.25</v>
      </c>
      <c r="E11" s="29">
        <f>C11*D11</f>
        <v>0.01875</v>
      </c>
      <c r="F11" s="54">
        <v>0.3</v>
      </c>
      <c r="G11" s="28">
        <v>1.25</v>
      </c>
      <c r="H11" s="30">
        <f aca="true" t="shared" si="0" ref="H11:H16">F11*G11</f>
        <v>0.375</v>
      </c>
      <c r="I11" s="51"/>
      <c r="K11" t="s">
        <v>24</v>
      </c>
      <c r="L11">
        <v>0.102</v>
      </c>
      <c r="M11">
        <v>0.125</v>
      </c>
      <c r="O11">
        <v>48</v>
      </c>
      <c r="P11" s="55"/>
      <c r="Q11" s="56"/>
      <c r="R11" s="56"/>
      <c r="S11" s="56"/>
      <c r="T11" s="56"/>
    </row>
    <row r="12" spans="1:15" ht="12.75">
      <c r="A12" s="46"/>
      <c r="B12" s="6" t="s">
        <v>38</v>
      </c>
      <c r="C12" s="29">
        <v>0.007</v>
      </c>
      <c r="D12" s="28">
        <v>0</v>
      </c>
      <c r="E12" s="29">
        <f>C12*D12</f>
        <v>0</v>
      </c>
      <c r="F12" s="29">
        <v>0.007</v>
      </c>
      <c r="G12" s="18">
        <f>D12</f>
        <v>0</v>
      </c>
      <c r="H12" s="30">
        <f t="shared" si="0"/>
        <v>0</v>
      </c>
      <c r="I12" s="52"/>
      <c r="O12">
        <v>72</v>
      </c>
    </row>
    <row r="13" spans="1:13" ht="12.75">
      <c r="A13" s="46"/>
      <c r="B13" s="6" t="s">
        <v>33</v>
      </c>
      <c r="C13" s="35">
        <v>0</v>
      </c>
      <c r="D13" s="28">
        <v>0</v>
      </c>
      <c r="E13" s="29">
        <f>C13*D13</f>
        <v>0</v>
      </c>
      <c r="F13" s="35">
        <v>0</v>
      </c>
      <c r="G13" s="28">
        <v>1</v>
      </c>
      <c r="H13" s="30">
        <f t="shared" si="0"/>
        <v>0</v>
      </c>
      <c r="I13" s="53"/>
      <c r="K13" t="s">
        <v>26</v>
      </c>
      <c r="L13">
        <v>0.02</v>
      </c>
      <c r="M13">
        <v>0.02</v>
      </c>
    </row>
    <row r="14" spans="1:13" ht="12.75">
      <c r="A14" s="46"/>
      <c r="B14" s="24"/>
      <c r="C14" s="16"/>
      <c r="D14" s="25"/>
      <c r="E14" s="16"/>
      <c r="F14" s="26"/>
      <c r="G14" s="17"/>
      <c r="H14" s="27"/>
      <c r="I14" s="53"/>
      <c r="K14" t="s">
        <v>25</v>
      </c>
      <c r="L14">
        <v>0.061</v>
      </c>
      <c r="M14">
        <v>0.061</v>
      </c>
    </row>
    <row r="15" spans="1:15" ht="12.75">
      <c r="A15" s="46"/>
      <c r="B15" s="6" t="s">
        <v>10</v>
      </c>
      <c r="C15" s="19"/>
      <c r="D15" s="4"/>
      <c r="E15" s="21"/>
      <c r="F15" s="20">
        <v>0</v>
      </c>
      <c r="G15" s="28">
        <v>1</v>
      </c>
      <c r="H15" s="30">
        <f t="shared" si="0"/>
        <v>0</v>
      </c>
      <c r="I15" s="53"/>
      <c r="K15" t="s">
        <v>0</v>
      </c>
      <c r="L15">
        <v>0</v>
      </c>
      <c r="M15">
        <v>0</v>
      </c>
      <c r="O15" s="42">
        <v>5100</v>
      </c>
    </row>
    <row r="16" spans="1:15" ht="12.75">
      <c r="A16" s="46"/>
      <c r="B16" s="6" t="s">
        <v>11</v>
      </c>
      <c r="C16" s="19"/>
      <c r="D16" s="4"/>
      <c r="E16" s="21"/>
      <c r="F16" s="58">
        <v>0</v>
      </c>
      <c r="G16" s="28">
        <v>1</v>
      </c>
      <c r="H16" s="30">
        <f t="shared" si="0"/>
        <v>0</v>
      </c>
      <c r="I16" s="53"/>
      <c r="O16" s="42">
        <v>5200</v>
      </c>
    </row>
    <row r="17" spans="1:15" ht="12.75">
      <c r="A17" s="46"/>
      <c r="B17" s="6">
        <f>IF(B9=5400,"Sounder Output C","")</f>
      </c>
      <c r="C17" s="19"/>
      <c r="D17" s="4"/>
      <c r="E17" s="21"/>
      <c r="F17" s="20">
        <v>0</v>
      </c>
      <c r="G17" s="28">
        <v>1</v>
      </c>
      <c r="H17" s="30">
        <f>IF(B9&lt;&gt;5400,0,F17*G17)</f>
        <v>0</v>
      </c>
      <c r="I17" s="53"/>
      <c r="K17" t="s">
        <v>27</v>
      </c>
      <c r="L17">
        <v>0</v>
      </c>
      <c r="M17">
        <v>0.03</v>
      </c>
      <c r="O17" s="42">
        <v>5400</v>
      </c>
    </row>
    <row r="18" spans="1:13" ht="12.75">
      <c r="A18" s="46"/>
      <c r="B18" s="6">
        <f>IF(B9=5400,"Sounder Output D","")</f>
      </c>
      <c r="C18" s="19"/>
      <c r="D18" s="4"/>
      <c r="E18" s="22"/>
      <c r="F18" s="20">
        <v>0</v>
      </c>
      <c r="G18" s="28">
        <v>1</v>
      </c>
      <c r="H18" s="30">
        <f>IF(B9&lt;&gt;5400,0,F18*G18)</f>
        <v>0</v>
      </c>
      <c r="I18" s="53"/>
      <c r="K18" t="s">
        <v>28</v>
      </c>
      <c r="L18">
        <v>0.031</v>
      </c>
      <c r="M18">
        <v>0.043</v>
      </c>
    </row>
    <row r="19" spans="1:13" ht="12.75">
      <c r="A19" s="46"/>
      <c r="B19" s="37" t="s">
        <v>8</v>
      </c>
      <c r="C19" s="38" t="s">
        <v>36</v>
      </c>
      <c r="D19" s="39"/>
      <c r="E19" s="41">
        <f>SUM(E10:E13)</f>
        <v>0.10075</v>
      </c>
      <c r="F19" s="38" t="s">
        <v>12</v>
      </c>
      <c r="G19" s="39"/>
      <c r="H19" s="40">
        <f>SUM(H10:H18)</f>
        <v>0.503</v>
      </c>
      <c r="I19" s="53"/>
      <c r="K19" t="s">
        <v>0</v>
      </c>
      <c r="L19">
        <v>0</v>
      </c>
      <c r="M19">
        <v>0</v>
      </c>
    </row>
    <row r="20" spans="1:9" ht="12.75">
      <c r="A20" s="46"/>
      <c r="B20" s="8" t="s">
        <v>13</v>
      </c>
      <c r="C20" s="34">
        <v>24</v>
      </c>
      <c r="D20" s="9" t="s">
        <v>14</v>
      </c>
      <c r="E20" s="33">
        <f>E19*C20</f>
        <v>2.418</v>
      </c>
      <c r="F20" s="10"/>
      <c r="G20" s="9" t="s">
        <v>15</v>
      </c>
      <c r="H20" s="31">
        <f>H19*2*0.5</f>
        <v>0.503</v>
      </c>
      <c r="I20" s="53"/>
    </row>
    <row r="21" spans="1:9" ht="12.75">
      <c r="A21" s="46"/>
      <c r="B21" s="47"/>
      <c r="C21" s="11"/>
      <c r="D21" s="7"/>
      <c r="E21" s="12"/>
      <c r="F21" s="13" t="s">
        <v>16</v>
      </c>
      <c r="G21" s="7"/>
      <c r="H21" s="32">
        <f>E20</f>
        <v>2.418</v>
      </c>
      <c r="I21" s="53"/>
    </row>
    <row r="22" spans="1:13" ht="12.75">
      <c r="A22" s="46"/>
      <c r="B22" s="47"/>
      <c r="C22" s="11"/>
      <c r="D22" s="12"/>
      <c r="E22" s="12"/>
      <c r="F22" s="12"/>
      <c r="G22" s="14" t="s">
        <v>17</v>
      </c>
      <c r="H22" s="32">
        <f>SUM(H20:H21)</f>
        <v>2.9210000000000003</v>
      </c>
      <c r="I22" s="53"/>
      <c r="K22">
        <v>50</v>
      </c>
      <c r="L22">
        <v>0.008</v>
      </c>
      <c r="M22">
        <v>0.03</v>
      </c>
    </row>
    <row r="23" spans="1:13" ht="12.75">
      <c r="A23" s="46"/>
      <c r="B23" s="47"/>
      <c r="C23" s="15"/>
      <c r="D23" s="10"/>
      <c r="E23" s="10"/>
      <c r="F23" s="10"/>
      <c r="G23" s="9" t="s">
        <v>18</v>
      </c>
      <c r="H23" s="36">
        <f>H22*1.25</f>
        <v>3.65125</v>
      </c>
      <c r="I23" s="53"/>
      <c r="K23">
        <v>100</v>
      </c>
      <c r="L23">
        <f>L22*2</f>
        <v>0.016</v>
      </c>
      <c r="M23">
        <f>M22*2</f>
        <v>0.06</v>
      </c>
    </row>
    <row r="24" spans="1:13" ht="12.75">
      <c r="A24" s="46"/>
      <c r="B24" s="49"/>
      <c r="C24" s="49"/>
      <c r="D24" s="49"/>
      <c r="E24" s="49"/>
      <c r="F24" s="49"/>
      <c r="G24" s="49"/>
      <c r="H24" s="49"/>
      <c r="I24" s="53"/>
      <c r="K24">
        <v>150</v>
      </c>
      <c r="L24">
        <f>L22*3</f>
        <v>0.024</v>
      </c>
      <c r="M24">
        <f>M22*3</f>
        <v>0.09</v>
      </c>
    </row>
    <row r="25" spans="11:13" ht="12.75">
      <c r="K25">
        <v>200</v>
      </c>
      <c r="L25">
        <f>L22*4</f>
        <v>0.032</v>
      </c>
      <c r="M25">
        <f>M22*4</f>
        <v>0.12</v>
      </c>
    </row>
    <row r="26" spans="11:13" ht="12.75">
      <c r="K26">
        <v>250</v>
      </c>
      <c r="L26">
        <f>L22*5</f>
        <v>0.04</v>
      </c>
      <c r="M26">
        <f>M22*5</f>
        <v>0.15</v>
      </c>
    </row>
    <row r="27" spans="2:13" ht="12.75">
      <c r="B27" t="s">
        <v>41</v>
      </c>
      <c r="K27" t="s">
        <v>0</v>
      </c>
      <c r="L27">
        <v>0</v>
      </c>
      <c r="M27">
        <v>0</v>
      </c>
    </row>
    <row r="29" spans="2:13" ht="12.75">
      <c r="B29" t="s">
        <v>40</v>
      </c>
      <c r="K29" t="s">
        <v>30</v>
      </c>
      <c r="L29">
        <v>0.012</v>
      </c>
      <c r="M29">
        <v>0.27</v>
      </c>
    </row>
    <row r="30" spans="11:13" ht="12.75">
      <c r="K30" t="s">
        <v>0</v>
      </c>
      <c r="L30">
        <v>0</v>
      </c>
      <c r="M30">
        <v>0</v>
      </c>
    </row>
    <row r="32" spans="11:13" ht="12.75">
      <c r="K32" t="s">
        <v>31</v>
      </c>
      <c r="L32">
        <v>0.025</v>
      </c>
      <c r="M32">
        <v>0.034</v>
      </c>
    </row>
    <row r="33" spans="11:13" ht="12.75">
      <c r="K33" t="s">
        <v>32</v>
      </c>
      <c r="L33">
        <v>0.025</v>
      </c>
      <c r="M33">
        <v>0.099</v>
      </c>
    </row>
    <row r="34" spans="11:13" ht="12.75">
      <c r="K34" t="s">
        <v>0</v>
      </c>
      <c r="L34">
        <v>0</v>
      </c>
      <c r="M34">
        <v>0</v>
      </c>
    </row>
    <row r="36" spans="11:13" ht="12.75">
      <c r="K36" t="s">
        <v>34</v>
      </c>
      <c r="L36">
        <v>0.0003</v>
      </c>
      <c r="M36">
        <v>0.0035</v>
      </c>
    </row>
    <row r="37" spans="11:13" ht="12.75">
      <c r="K37" t="s">
        <v>35</v>
      </c>
      <c r="L37">
        <v>0.0003</v>
      </c>
      <c r="M37">
        <v>0.00825</v>
      </c>
    </row>
  </sheetData>
  <sheetProtection/>
  <mergeCells count="3">
    <mergeCell ref="C5:H5"/>
    <mergeCell ref="C6:E6"/>
    <mergeCell ref="G6:H6"/>
  </mergeCells>
  <conditionalFormatting sqref="F17:G18">
    <cfRule type="expression" priority="2" dxfId="9" stopIfTrue="1">
      <formula>$B$17=""</formula>
    </cfRule>
  </conditionalFormatting>
  <conditionalFormatting sqref="H19">
    <cfRule type="cellIs" priority="4" dxfId="8" operator="lessThanOrEqual" stopIfTrue="1">
      <formula>3</formula>
    </cfRule>
    <cfRule type="expression" priority="5" dxfId="0" stopIfTrue="1">
      <formula>$B$9="5100"</formula>
    </cfRule>
    <cfRule type="cellIs" priority="6" dxfId="0" operator="greaterThan" stopIfTrue="1">
      <formula>5.001</formula>
    </cfRule>
  </conditionalFormatting>
  <conditionalFormatting sqref="H23">
    <cfRule type="cellIs" priority="11" dxfId="5" operator="lessThanOrEqual" stopIfTrue="1">
      <formula>25</formula>
    </cfRule>
    <cfRule type="expression" priority="12" dxfId="0" stopIfTrue="1">
      <formula>$B$9=5100</formula>
    </cfRule>
    <cfRule type="cellIs" priority="13" dxfId="0" operator="greaterThan" stopIfTrue="1">
      <formula>45.01</formula>
    </cfRule>
  </conditionalFormatting>
  <conditionalFormatting sqref="E19">
    <cfRule type="cellIs" priority="14" dxfId="2" operator="lessThanOrEqual" stopIfTrue="1">
      <formula>1.6</formula>
    </cfRule>
    <cfRule type="expression" priority="15" dxfId="0" stopIfTrue="1">
      <formula>$B$9=5100</formula>
    </cfRule>
    <cfRule type="cellIs" priority="16" dxfId="0" operator="greaterThan" stopIfTrue="1">
      <formula>2.601</formula>
    </cfRule>
  </conditionalFormatting>
  <dataValidations count="7">
    <dataValidation type="decimal" allowBlank="1" showInputMessage="1" showErrorMessage="1" promptTitle="SOUNDER LOAD" prompt="Range: 0 to 1A" errorTitle="SOUNDER LOAD" error="Range is 0 to 1.0A" sqref="F15:F18">
      <formula1>0</formula1>
      <formula2>1</formula2>
    </dataValidation>
    <dataValidation type="decimal" allowBlank="1" showInputMessage="1" showErrorMessage="1" promptTitle="PANEL AUX LOAD" prompt="Enter alarm load supplied from Panel AUX" errorTitle="AUX LOAD" error="Range is 0 to 0.5A" sqref="F13">
      <formula1>0</formula1>
      <formula2>0.5</formula2>
    </dataValidation>
    <dataValidation type="list" allowBlank="1" showInputMessage="1" showErrorMessage="1" sqref="C20">
      <formula1>$O$9:$O$12</formula1>
    </dataValidation>
    <dataValidation type="decimal" allowBlank="1" showInputMessage="1" showErrorMessage="1" promptTitle="PANEL AUX LOAD" prompt="Enter quiescent load supplied from Panel AUX" errorTitle="AUX LOAD MAXIMUM" error="Range is 0 to 0.5A" sqref="C13">
      <formula1>0</formula1>
      <formula2>0.5</formula2>
    </dataValidation>
    <dataValidation allowBlank="1" showInputMessage="1" showErrorMessage="1" promptTitle="PROJECT" prompt="Enter the name of the project / building to which this design applies" sqref="C5:H5"/>
    <dataValidation allowBlank="1" showInputMessage="1" showErrorMessage="1" promptTitle="YOUR NAME" prompt="Enter your name" sqref="C6:E6"/>
    <dataValidation operator="equal" allowBlank="1" showInputMessage="1" showErrorMessage="1" promptTitle="DATE" prompt="Enter date in dd/mm/yyyy format" sqref="G6:H6"/>
  </dataValidations>
  <printOptions/>
  <pageMargins left="0.75" right="0.75" top="1" bottom="1" header="0.5" footer="0.5"/>
  <pageSetup fitToHeight="0" fitToWidth="1" horizontalDpi="300" verticalDpi="3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Advanced Electronics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Duffy</dc:creator>
  <cp:keywords/>
  <dc:description/>
  <cp:lastModifiedBy>Paul Duffy</cp:lastModifiedBy>
  <cp:lastPrinted>2010-05-17T16:14:30Z</cp:lastPrinted>
  <dcterms:created xsi:type="dcterms:W3CDTF">2010-04-07T10:28:37Z</dcterms:created>
  <dcterms:modified xsi:type="dcterms:W3CDTF">2021-11-01T09:32:42Z</dcterms:modified>
  <cp:category/>
  <cp:version/>
  <cp:contentType/>
  <cp:contentStatus/>
</cp:coreProperties>
</file>